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I\"/>
    </mc:Choice>
  </mc:AlternateContent>
  <bookViews>
    <workbookView xWindow="0" yWindow="0" windowWidth="20490" windowHeight="766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 l="1"/>
  <c r="D38" i="1"/>
  <c r="D10" i="1"/>
  <c r="F38" i="1" l="1"/>
  <c r="D35" i="1"/>
  <c r="D9" i="1"/>
  <c r="F39" i="1"/>
  <c r="F31" i="1"/>
  <c r="F32" i="1"/>
  <c r="F33" i="1"/>
  <c r="F34" i="1"/>
  <c r="F35" i="1"/>
  <c r="F30" i="1"/>
  <c r="F27" i="1"/>
  <c r="F11" i="1"/>
  <c r="F12" i="1"/>
  <c r="F13" i="1"/>
  <c r="F14" i="1"/>
  <c r="F15" i="1"/>
  <c r="F16" i="1"/>
  <c r="F18" i="1"/>
  <c r="F19" i="1"/>
  <c r="F20" i="1"/>
  <c r="F21" i="1"/>
  <c r="F22" i="1"/>
  <c r="F23" i="1"/>
  <c r="F24" i="1"/>
  <c r="F25" i="1"/>
  <c r="F26" i="1"/>
  <c r="F10" i="1"/>
  <c r="D29" i="1"/>
  <c r="F29" i="1" s="1"/>
  <c r="D17" i="1"/>
  <c r="F17" i="1" s="1"/>
  <c r="D37" i="1" l="1"/>
  <c r="D8" i="1"/>
  <c r="F8" i="1" s="1"/>
  <c r="F9" i="1"/>
  <c r="E10" i="1" l="1"/>
  <c r="E11" i="1"/>
  <c r="E12" i="1"/>
  <c r="E13" i="1"/>
  <c r="E14" i="1"/>
  <c r="E15" i="1"/>
  <c r="E16" i="1"/>
  <c r="E17" i="1"/>
  <c r="E19" i="1"/>
  <c r="E20" i="1"/>
  <c r="E21" i="1"/>
  <c r="E23" i="1"/>
  <c r="E24" i="1"/>
  <c r="E25" i="1"/>
  <c r="E26" i="1"/>
  <c r="E27" i="1"/>
  <c r="E29" i="1"/>
  <c r="E30" i="1"/>
  <c r="E31" i="1"/>
  <c r="E32" i="1"/>
  <c r="E33" i="1"/>
  <c r="E34" i="1"/>
  <c r="E37" i="1"/>
  <c r="F37" i="1" s="1"/>
  <c r="E38" i="1"/>
  <c r="E39" i="1"/>
  <c r="E9" i="1"/>
  <c r="E8" i="1"/>
  <c r="G39" i="1"/>
  <c r="G38" i="1"/>
  <c r="G37" i="1"/>
  <c r="G35" i="1"/>
  <c r="G29" i="1"/>
  <c r="G17" i="1"/>
  <c r="G10" i="1"/>
  <c r="G9" i="1"/>
  <c r="G8" i="1" s="1"/>
  <c r="C39" i="1" l="1"/>
  <c r="C38" i="1"/>
  <c r="C37" i="1" s="1"/>
  <c r="C29" i="1"/>
  <c r="C17" i="1"/>
  <c r="C10" i="1"/>
  <c r="C9" i="1" s="1"/>
  <c r="C8" i="1" s="1"/>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<sst xmlns="http://schemas.openxmlformats.org/spreadsheetml/2006/main" count="54" uniqueCount="49">
  <si>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</si>
  <si>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</si>
  <si>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</si>
  <si>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</si>
  <si>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</si>
  <si>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</si>
  <si>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</si>
  <si>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</si>
  <si>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</si>
  <si>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</si>
  <si>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</si>
  <si>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</si>
  <si>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</si>
  <si>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</si>
  <si>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</si>
  <si>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</si>
  <si>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</si>
  <si>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</si>
  <si>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</si>
  <si>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</si>
  <si>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</si>
  <si>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</si>
  <si>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</si>
  <si>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</si>
  <si>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</si>
  <si>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</si>
  <si>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</si>
  <si>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</si>
  <si>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</si>
  <si>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</si>
  <si>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</si>
  <si>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</si>
  <si>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</si>
  <si>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</si>
  <si>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</si>
  <si>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</si>
  <si>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</si>
  <si>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</si>
  <si>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</si>
  <si>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</si>
  <si>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</si>
  <si>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</si>
  <si>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</si>
  <si>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</si>
  <si>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</si>
  <si>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</si>
  <si>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</si>
  <si>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II NĂM 2023</t>
  </si>
  <si>
    <t>THỰC HIỆN QUÝ 
(06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</si>
</sst>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_(* #,##0_);_(* \(#,##0\);_(* &quot;-&quot;??_);_(@_)"/>
  </numFmts>
  <fonts count="29">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u/>
      <sz val="12"/>
      <color theme="1"/>
      <name val="Times New Roman"/>
      <family val="1"/>
    </font>
    <font>
      <b/>
      <sz val="12"/>
      <color theme="1"/>
      <name val="Times New Roman"/>
      <family val="1"/>
    </font>
    <font>
      <sz val="12"/>
      <color theme="1"/>
      <name val="Times New Roman"/>
      <family val="1"/>
    </font>
    <font>
      <i/>
      <sz val="12"/>
      <color theme="1"/>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xf numFmtId="43" fontId="24" fillId="0" borderId="0" applyFont="0" applyFill="0" applyBorder="0" applyAlignment="0" applyProtection="0"/>
  </cellStyleXfs>
  <cellXfs count="74">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3" fontId="18" fillId="0" borderId="4"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6" fillId="0" borderId="2" xfId="0" applyNumberFormat="1" applyFont="1" applyFill="1" applyBorder="1" applyAlignment="1">
      <alignment vertical="center"/>
    </xf>
    <xf numFmtId="3" fontId="4" fillId="0" borderId="2" xfId="0" applyNumberFormat="1" applyFont="1" applyFill="1" applyBorder="1" applyAlignment="1">
      <alignment vertical="center"/>
    </xf>
    <xf numFmtId="3" fontId="3" fillId="0" borderId="2" xfId="0" applyNumberFormat="1" applyFont="1" applyFill="1" applyBorder="1" applyAlignment="1">
      <alignment vertical="center" wrapText="1"/>
    </xf>
    <xf numFmtId="3" fontId="4" fillId="0" borderId="2" xfId="0" applyNumberFormat="1" applyFont="1" applyFill="1" applyBorder="1" applyAlignment="1">
      <alignment vertical="center" wrapText="1"/>
    </xf>
    <xf numFmtId="3" fontId="4" fillId="0" borderId="8" xfId="0" applyNumberFormat="1" applyFont="1" applyFill="1" applyBorder="1" applyAlignment="1">
      <alignment vertical="center"/>
    </xf>
    <xf numFmtId="3" fontId="4" fillId="0" borderId="3" xfId="0" applyNumberFormat="1" applyFont="1" applyFill="1" applyBorder="1" applyAlignment="1">
      <alignment vertical="center"/>
    </xf>
    <xf numFmtId="3" fontId="27" fillId="2" borderId="2" xfId="0" applyNumberFormat="1" applyFont="1" applyFill="1" applyBorder="1" applyAlignment="1">
      <alignment vertical="center"/>
    </xf>
    <xf numFmtId="3" fontId="25" fillId="0" borderId="6" xfId="0" applyNumberFormat="1" applyFont="1" applyFill="1" applyBorder="1" applyAlignment="1">
      <alignment horizontal="right" vertical="center"/>
    </xf>
    <xf numFmtId="3" fontId="26" fillId="0" borderId="2" xfId="0" applyNumberFormat="1" applyFont="1" applyFill="1" applyBorder="1" applyAlignment="1">
      <alignment horizontal="right" vertical="center"/>
    </xf>
    <xf numFmtId="3" fontId="27" fillId="2" borderId="2" xfId="0" applyNumberFormat="1" applyFont="1" applyFill="1" applyBorder="1" applyAlignment="1">
      <alignment horizontal="right" vertical="center"/>
    </xf>
    <xf numFmtId="3" fontId="28" fillId="2" borderId="2" xfId="0" applyNumberFormat="1" applyFont="1" applyFill="1" applyBorder="1" applyAlignment="1">
      <alignment vertical="center"/>
    </xf>
    <xf numFmtId="3" fontId="25" fillId="0" borderId="2" xfId="0" applyNumberFormat="1" applyFont="1" applyFill="1" applyBorder="1" applyAlignment="1">
      <alignment horizontal="right" vertical="center" wrapText="1"/>
    </xf>
    <xf numFmtId="165" fontId="27" fillId="2" borderId="2" xfId="11" applyNumberFormat="1" applyFont="1" applyFill="1" applyBorder="1" applyAlignment="1">
      <alignment vertical="center"/>
    </xf>
    <xf numFmtId="165" fontId="27" fillId="2" borderId="8" xfId="11" applyNumberFormat="1" applyFont="1" applyFill="1" applyBorder="1" applyAlignment="1">
      <alignment vertical="center"/>
    </xf>
    <xf numFmtId="3" fontId="16" fillId="0" borderId="10" xfId="0" applyNumberFormat="1" applyFont="1" applyFill="1" applyBorder="1" applyAlignment="1">
      <alignment vertical="center"/>
    </xf>
    <xf numFmtId="3" fontId="4" fillId="0" borderId="3" xfId="0" applyNumberFormat="1" applyFont="1" applyFill="1" applyBorder="1" applyAlignment="1">
      <alignment horizontal="right" vertical="center" wrapText="1"/>
    </xf>
    <xf numFmtId="3" fontId="11" fillId="0" borderId="0" xfId="0" applyNumberFormat="1" applyFont="1" applyFill="1"/>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zoomScaleNormal="100" workbookViewId="0">
      <selection activeCell="D6" sqref="D6:D7"/>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8" ht="21" customHeight="1">
      <c r="A1" s="4" t="s">
        <v>46</v>
      </c>
      <c r="B1" s="4"/>
      <c r="C1" s="4"/>
      <c r="D1" s="63" t="s">
        <v>37</v>
      </c>
      <c r="E1" s="63"/>
      <c r="F1" s="63"/>
    </row>
    <row r="2" spans="1:8" ht="18.75">
      <c r="A2" s="7"/>
      <c r="B2" s="7"/>
      <c r="C2" s="5"/>
      <c r="D2" s="5"/>
      <c r="E2" s="5"/>
      <c r="F2" s="5"/>
    </row>
    <row r="3" spans="1:8" ht="27" customHeight="1">
      <c r="A3" s="22" t="s">
        <v>47</v>
      </c>
      <c r="B3" s="15"/>
      <c r="C3" s="16"/>
      <c r="D3" s="16"/>
      <c r="E3" s="16"/>
      <c r="F3" s="16"/>
    </row>
    <row r="4" spans="1:8">
      <c r="A4" s="64"/>
      <c r="B4" s="64"/>
      <c r="C4" s="64"/>
      <c r="D4" s="64"/>
      <c r="E4" s="64"/>
      <c r="F4" s="64"/>
    </row>
    <row r="5" spans="1:8" ht="17.25" customHeight="1">
      <c r="A5" s="65"/>
      <c r="B5" s="65"/>
      <c r="C5" s="65"/>
      <c r="D5" s="25"/>
      <c r="E5" s="26"/>
      <c r="F5" s="23" t="s">
        <v>0</v>
      </c>
    </row>
    <row r="6" spans="1:8" s="17" customFormat="1" ht="34.9" customHeight="1">
      <c r="A6" s="66" t="s">
        <v>1</v>
      </c>
      <c r="B6" s="67" t="s">
        <v>2</v>
      </c>
      <c r="C6" s="68" t="s">
        <v>33</v>
      </c>
      <c r="D6" s="70" t="s">
        <v>48</v>
      </c>
      <c r="E6" s="72" t="s">
        <v>34</v>
      </c>
      <c r="F6" s="73"/>
    </row>
    <row r="7" spans="1:8" s="17" customFormat="1" ht="52.15" customHeight="1">
      <c r="A7" s="66"/>
      <c r="B7" s="66"/>
      <c r="C7" s="69"/>
      <c r="D7" s="71"/>
      <c r="E7" s="2" t="s">
        <v>33</v>
      </c>
      <c r="F7" s="3" t="s">
        <v>35</v>
      </c>
    </row>
    <row r="8" spans="1:8" s="31" customFormat="1" ht="21" customHeight="1">
      <c r="A8" s="27" t="s">
        <v>3</v>
      </c>
      <c r="B8" s="28" t="s">
        <v>38</v>
      </c>
      <c r="C8" s="29">
        <f>C9+C28+C29+C36</f>
        <v>15445000</v>
      </c>
      <c r="D8" s="29">
        <f>D9+D28+D29+D36</f>
        <v>7615692</v>
      </c>
      <c r="E8" s="30">
        <f>(D8/C8)*100</f>
        <v>49.308462285529295</v>
      </c>
      <c r="F8" s="30">
        <f>(D8/G8)*100</f>
        <v>88.362513518584208</v>
      </c>
      <c r="G8" s="52">
        <f>G9+G28+G29+G36</f>
        <v>8618691</v>
      </c>
    </row>
    <row r="9" spans="1:8" s="8" customFormat="1" ht="21" customHeight="1">
      <c r="A9" s="9" t="s">
        <v>5</v>
      </c>
      <c r="B9" s="10" t="s">
        <v>9</v>
      </c>
      <c r="C9" s="32">
        <f>SUM(C10:C17,(C23:C27))+1000</f>
        <v>13460000</v>
      </c>
      <c r="D9" s="32">
        <f>SUM(D10:D17,(D23:D27))+17</f>
        <v>6560401</v>
      </c>
      <c r="E9" s="32">
        <f>(D9/C9)*100</f>
        <v>48.739977711738483</v>
      </c>
      <c r="F9" s="32">
        <f>(D9/G9)*100</f>
        <v>98.275357911656457</v>
      </c>
      <c r="G9" s="53">
        <f>G10+G11+G12+G13+G14+G15+G16+G17+G23+G24+G25+G26+G27</f>
        <v>6675530</v>
      </c>
    </row>
    <row r="10" spans="1:8" s="8" customFormat="1" ht="21" customHeight="1">
      <c r="A10" s="11">
        <v>1</v>
      </c>
      <c r="B10" s="12" t="s">
        <v>39</v>
      </c>
      <c r="C10" s="33">
        <f>500000+3260000</f>
        <v>3760000</v>
      </c>
      <c r="D10" s="34">
        <f>198275+1696285</f>
        <v>1894560</v>
      </c>
      <c r="E10" s="46">
        <f t="shared" ref="E10:E39" si="0">(D10/C10)*100</f>
        <v>50.387234042553189</v>
      </c>
      <c r="F10" s="46">
        <f>(D10/G10)*100</f>
        <v>107.23952855724525</v>
      </c>
      <c r="G10" s="51">
        <f>219093+1547568+1</f>
        <v>1766662</v>
      </c>
      <c r="H10" s="61"/>
    </row>
    <row r="11" spans="1:8" s="8" customFormat="1" ht="21" customHeight="1">
      <c r="A11" s="11">
        <f>+A10+1</f>
        <v>2</v>
      </c>
      <c r="B11" s="12" t="s">
        <v>10</v>
      </c>
      <c r="C11" s="33">
        <v>1080000</v>
      </c>
      <c r="D11" s="34">
        <v>368964</v>
      </c>
      <c r="E11" s="46">
        <f t="shared" si="0"/>
        <v>34.163333333333334</v>
      </c>
      <c r="F11" s="46">
        <f t="shared" ref="F11:F26" si="1">(D11/G11)*100</f>
        <v>70.12698213583154</v>
      </c>
      <c r="G11" s="51">
        <v>526137</v>
      </c>
    </row>
    <row r="12" spans="1:8" s="8" customFormat="1" ht="21" customHeight="1">
      <c r="A12" s="11">
        <f>A11+1</f>
        <v>3</v>
      </c>
      <c r="B12" s="12" t="s">
        <v>11</v>
      </c>
      <c r="C12" s="33">
        <v>3389000</v>
      </c>
      <c r="D12" s="34">
        <v>1747549</v>
      </c>
      <c r="E12" s="46">
        <f t="shared" si="0"/>
        <v>51.565329005606372</v>
      </c>
      <c r="F12" s="46">
        <f t="shared" si="1"/>
        <v>110.63223520861585</v>
      </c>
      <c r="G12" s="51">
        <v>1579602</v>
      </c>
    </row>
    <row r="13" spans="1:8" s="8" customFormat="1" ht="21" customHeight="1">
      <c r="A13" s="11">
        <f>A12+1</f>
        <v>4</v>
      </c>
      <c r="B13" s="12" t="s">
        <v>12</v>
      </c>
      <c r="C13" s="45">
        <v>1390000</v>
      </c>
      <c r="D13" s="36">
        <v>810695</v>
      </c>
      <c r="E13" s="46">
        <f t="shared" si="0"/>
        <v>58.32338129496403</v>
      </c>
      <c r="F13" s="46">
        <f t="shared" si="1"/>
        <v>80.353151653013384</v>
      </c>
      <c r="G13" s="51">
        <v>1008915</v>
      </c>
    </row>
    <row r="14" spans="1:8" s="8" customFormat="1" ht="21" customHeight="1">
      <c r="A14" s="11">
        <f>A13+1</f>
        <v>5</v>
      </c>
      <c r="B14" s="12" t="s">
        <v>13</v>
      </c>
      <c r="C14" s="35">
        <v>1100000</v>
      </c>
      <c r="D14" s="36">
        <v>280166</v>
      </c>
      <c r="E14" s="46">
        <f t="shared" si="0"/>
        <v>25.469636363636361</v>
      </c>
      <c r="F14" s="46">
        <f t="shared" si="1"/>
        <v>58.88215414621024</v>
      </c>
      <c r="G14" s="51">
        <v>475808</v>
      </c>
    </row>
    <row r="15" spans="1:8" s="8" customFormat="1" ht="21" customHeight="1">
      <c r="A15" s="11">
        <f>A14+1</f>
        <v>6</v>
      </c>
      <c r="B15" s="12" t="s">
        <v>14</v>
      </c>
      <c r="C15" s="35">
        <v>550000</v>
      </c>
      <c r="D15" s="36">
        <v>216329</v>
      </c>
      <c r="E15" s="46">
        <f t="shared" si="0"/>
        <v>39.332545454545453</v>
      </c>
      <c r="F15" s="46">
        <f t="shared" si="1"/>
        <v>61.340520431339293</v>
      </c>
      <c r="G15" s="51">
        <v>352669</v>
      </c>
    </row>
    <row r="16" spans="1:8" s="8" customFormat="1" ht="21" customHeight="1">
      <c r="A16" s="11">
        <f>A15+1</f>
        <v>7</v>
      </c>
      <c r="B16" s="12" t="s">
        <v>15</v>
      </c>
      <c r="C16" s="35">
        <v>220000</v>
      </c>
      <c r="D16" s="36">
        <v>148779</v>
      </c>
      <c r="E16" s="46">
        <f t="shared" si="0"/>
        <v>67.62681818181818</v>
      </c>
      <c r="F16" s="46">
        <f t="shared" si="1"/>
        <v>122.21446408621937</v>
      </c>
      <c r="G16" s="51">
        <v>121736</v>
      </c>
    </row>
    <row r="17" spans="1:7" s="8" customFormat="1" ht="21" customHeight="1">
      <c r="A17" s="11">
        <v>8</v>
      </c>
      <c r="B17" s="12" t="s">
        <v>40</v>
      </c>
      <c r="C17" s="35">
        <f>SUM(C18:C22)</f>
        <v>1166000</v>
      </c>
      <c r="D17" s="35">
        <f>SUM(D18:D22)</f>
        <v>503194</v>
      </c>
      <c r="E17" s="46">
        <f t="shared" si="0"/>
        <v>43.155574614065181</v>
      </c>
      <c r="F17" s="46">
        <f t="shared" si="1"/>
        <v>112.82705549713332</v>
      </c>
      <c r="G17" s="54">
        <f>SUM(G18:G22)</f>
        <v>445987</v>
      </c>
    </row>
    <row r="18" spans="1:7" s="8" customFormat="1" ht="21" customHeight="1">
      <c r="A18" s="18" t="s">
        <v>8</v>
      </c>
      <c r="B18" s="19" t="s">
        <v>16</v>
      </c>
      <c r="C18" s="46">
        <v>0</v>
      </c>
      <c r="D18" s="46">
        <v>2</v>
      </c>
      <c r="E18" s="46"/>
      <c r="F18" s="46">
        <f t="shared" si="1"/>
        <v>100</v>
      </c>
      <c r="G18" s="55">
        <v>2</v>
      </c>
    </row>
    <row r="19" spans="1:7" s="8" customFormat="1" ht="21" customHeight="1">
      <c r="A19" s="18" t="s">
        <v>8</v>
      </c>
      <c r="B19" s="19" t="s">
        <v>17</v>
      </c>
      <c r="C19" s="46">
        <v>16000</v>
      </c>
      <c r="D19" s="50">
        <v>5943</v>
      </c>
      <c r="E19" s="46">
        <f t="shared" si="0"/>
        <v>37.143749999999997</v>
      </c>
      <c r="F19" s="46">
        <f t="shared" si="1"/>
        <v>45.63114250614251</v>
      </c>
      <c r="G19" s="55">
        <v>13024</v>
      </c>
    </row>
    <row r="20" spans="1:7" s="8" customFormat="1" ht="21" customHeight="1">
      <c r="A20" s="18" t="s">
        <v>8</v>
      </c>
      <c r="B20" s="19" t="s">
        <v>19</v>
      </c>
      <c r="C20" s="33">
        <v>850000</v>
      </c>
      <c r="D20" s="34">
        <v>383453</v>
      </c>
      <c r="E20" s="46">
        <f t="shared" si="0"/>
        <v>45.112117647058824</v>
      </c>
      <c r="F20" s="46">
        <f t="shared" si="1"/>
        <v>119.03265961178491</v>
      </c>
      <c r="G20" s="55">
        <v>322141</v>
      </c>
    </row>
    <row r="21" spans="1:7" s="8" customFormat="1" ht="21" customHeight="1">
      <c r="A21" s="18" t="s">
        <v>8</v>
      </c>
      <c r="B21" s="19" t="s">
        <v>18</v>
      </c>
      <c r="C21" s="35">
        <v>300000</v>
      </c>
      <c r="D21" s="36">
        <v>113796</v>
      </c>
      <c r="E21" s="46">
        <f t="shared" si="0"/>
        <v>37.932000000000002</v>
      </c>
      <c r="F21" s="46">
        <f t="shared" si="1"/>
        <v>102.71138710376199</v>
      </c>
      <c r="G21" s="55">
        <v>110792</v>
      </c>
    </row>
    <row r="22" spans="1:7" s="8" customFormat="1" ht="21" customHeight="1">
      <c r="A22" s="18" t="s">
        <v>8</v>
      </c>
      <c r="B22" s="19" t="s">
        <v>20</v>
      </c>
      <c r="C22" s="35">
        <v>0</v>
      </c>
      <c r="D22" s="36"/>
      <c r="E22" s="46"/>
      <c r="F22" s="46">
        <f t="shared" si="1"/>
        <v>0</v>
      </c>
      <c r="G22" s="55">
        <v>28</v>
      </c>
    </row>
    <row r="23" spans="1:7" s="8" customFormat="1" ht="21" customHeight="1">
      <c r="A23" s="11">
        <v>9</v>
      </c>
      <c r="B23" s="12" t="s">
        <v>22</v>
      </c>
      <c r="C23" s="33">
        <v>45000</v>
      </c>
      <c r="D23" s="34">
        <v>35158</v>
      </c>
      <c r="E23" s="46">
        <f t="shared" si="0"/>
        <v>78.128888888888895</v>
      </c>
      <c r="F23" s="46">
        <f t="shared" si="1"/>
        <v>161.86924493554329</v>
      </c>
      <c r="G23" s="51">
        <v>21720</v>
      </c>
    </row>
    <row r="24" spans="1:7" s="8" customFormat="1" ht="32.25">
      <c r="A24" s="20">
        <f>A23+1</f>
        <v>10</v>
      </c>
      <c r="B24" s="37" t="s">
        <v>25</v>
      </c>
      <c r="C24" s="46">
        <v>190000</v>
      </c>
      <c r="D24" s="50">
        <v>185801</v>
      </c>
      <c r="E24" s="46">
        <f t="shared" si="0"/>
        <v>97.789999999999992</v>
      </c>
      <c r="F24" s="46">
        <f t="shared" si="1"/>
        <v>238.51525693526236</v>
      </c>
      <c r="G24" s="51">
        <v>77899</v>
      </c>
    </row>
    <row r="25" spans="1:7" s="8" customFormat="1" ht="21" customHeight="1">
      <c r="A25" s="11">
        <v>11</v>
      </c>
      <c r="B25" s="12" t="s">
        <v>21</v>
      </c>
      <c r="C25" s="46">
        <v>220000</v>
      </c>
      <c r="D25" s="50">
        <v>172466</v>
      </c>
      <c r="E25" s="46">
        <f t="shared" si="0"/>
        <v>78.393636363636361</v>
      </c>
      <c r="F25" s="46">
        <f t="shared" si="1"/>
        <v>128.00005937404907</v>
      </c>
      <c r="G25" s="51">
        <v>134739</v>
      </c>
    </row>
    <row r="26" spans="1:7" s="8" customFormat="1" ht="21.6" customHeight="1">
      <c r="A26" s="11">
        <f>A25+1</f>
        <v>12</v>
      </c>
      <c r="B26" s="12" t="s">
        <v>24</v>
      </c>
      <c r="C26" s="33">
        <v>19000</v>
      </c>
      <c r="D26" s="34">
        <v>5544</v>
      </c>
      <c r="E26" s="46">
        <f t="shared" si="0"/>
        <v>29.178947368421053</v>
      </c>
      <c r="F26" s="46">
        <f t="shared" si="1"/>
        <v>55.268667131891135</v>
      </c>
      <c r="G26" s="51">
        <v>10031</v>
      </c>
    </row>
    <row r="27" spans="1:7" s="8" customFormat="1" ht="21.6" customHeight="1">
      <c r="A27" s="11">
        <f>A26+1</f>
        <v>13</v>
      </c>
      <c r="B27" s="12" t="s">
        <v>23</v>
      </c>
      <c r="C27" s="33">
        <v>330000</v>
      </c>
      <c r="D27" s="34">
        <v>191179</v>
      </c>
      <c r="E27" s="46">
        <f t="shared" si="0"/>
        <v>57.933030303030307</v>
      </c>
      <c r="F27" s="46">
        <f>(D27/G27)*100</f>
        <v>124.44524003254678</v>
      </c>
      <c r="G27" s="51">
        <v>153625</v>
      </c>
    </row>
    <row r="28" spans="1:7" s="8" customFormat="1" ht="21.6" customHeight="1">
      <c r="A28" s="9" t="s">
        <v>6</v>
      </c>
      <c r="B28" s="10" t="s">
        <v>36</v>
      </c>
      <c r="C28" s="32">
        <v>0</v>
      </c>
      <c r="D28" s="39"/>
      <c r="E28" s="32"/>
      <c r="F28" s="32"/>
      <c r="G28" s="54"/>
    </row>
    <row r="29" spans="1:7" s="8" customFormat="1" ht="21.6" customHeight="1">
      <c r="A29" s="9" t="s">
        <v>7</v>
      </c>
      <c r="B29" s="10" t="s">
        <v>41</v>
      </c>
      <c r="C29" s="32">
        <f>SUM(C30:C35)</f>
        <v>1985000</v>
      </c>
      <c r="D29" s="32">
        <f>SUM(D30:D35)</f>
        <v>1055291</v>
      </c>
      <c r="E29" s="32">
        <f t="shared" si="0"/>
        <v>53.163274559193951</v>
      </c>
      <c r="F29" s="32">
        <f>(D29/G29)*100</f>
        <v>54.307954924990774</v>
      </c>
      <c r="G29" s="53">
        <f>SUM(G30:G35)</f>
        <v>1943161</v>
      </c>
    </row>
    <row r="30" spans="1:7" s="8" customFormat="1" ht="21.6" customHeight="1">
      <c r="A30" s="11">
        <v>1</v>
      </c>
      <c r="B30" s="12" t="s">
        <v>26</v>
      </c>
      <c r="C30" s="33">
        <v>1669000</v>
      </c>
      <c r="D30" s="34">
        <v>844159</v>
      </c>
      <c r="E30" s="46">
        <f t="shared" si="0"/>
        <v>50.578729778310361</v>
      </c>
      <c r="F30" s="46">
        <f>(D30/G30)*100</f>
        <v>51.602146587289312</v>
      </c>
      <c r="G30" s="51">
        <v>1635899</v>
      </c>
    </row>
    <row r="31" spans="1:7" s="8" customFormat="1" ht="21.6" customHeight="1">
      <c r="A31" s="11">
        <f>A30+1</f>
        <v>2</v>
      </c>
      <c r="B31" s="12" t="s">
        <v>27</v>
      </c>
      <c r="C31" s="33">
        <v>15000</v>
      </c>
      <c r="D31" s="34">
        <v>22707</v>
      </c>
      <c r="E31" s="46">
        <f t="shared" si="0"/>
        <v>151.38</v>
      </c>
      <c r="F31" s="46">
        <f t="shared" ref="F31:F35" si="2">(D31/G31)*100</f>
        <v>147.42890533696922</v>
      </c>
      <c r="G31" s="51">
        <v>15402</v>
      </c>
    </row>
    <row r="32" spans="1:7" s="8" customFormat="1" ht="21.6" customHeight="1">
      <c r="A32" s="11">
        <f>A31+1</f>
        <v>3</v>
      </c>
      <c r="B32" s="12" t="s">
        <v>28</v>
      </c>
      <c r="C32" s="33">
        <v>196000</v>
      </c>
      <c r="D32" s="34">
        <v>144140</v>
      </c>
      <c r="E32" s="46">
        <f t="shared" si="0"/>
        <v>73.540816326530617</v>
      </c>
      <c r="F32" s="46">
        <f t="shared" si="2"/>
        <v>77.525884093048276</v>
      </c>
      <c r="G32" s="51">
        <v>185925</v>
      </c>
    </row>
    <row r="33" spans="1:7" s="8" customFormat="1" ht="21.6" customHeight="1">
      <c r="A33" s="11">
        <f>A32+1</f>
        <v>4</v>
      </c>
      <c r="B33" s="12" t="s">
        <v>29</v>
      </c>
      <c r="C33" s="33">
        <v>93000</v>
      </c>
      <c r="D33" s="34">
        <v>15510</v>
      </c>
      <c r="E33" s="46">
        <f t="shared" si="0"/>
        <v>16.677419354838712</v>
      </c>
      <c r="F33" s="46">
        <f t="shared" si="2"/>
        <v>16.616136185895034</v>
      </c>
      <c r="G33" s="51">
        <v>93343</v>
      </c>
    </row>
    <row r="34" spans="1:7" s="8" customFormat="1" ht="21.6" customHeight="1">
      <c r="A34" s="11">
        <v>5</v>
      </c>
      <c r="B34" s="12" t="s">
        <v>30</v>
      </c>
      <c r="C34" s="33">
        <v>12000</v>
      </c>
      <c r="D34" s="34">
        <v>12003</v>
      </c>
      <c r="E34" s="46">
        <f t="shared" si="0"/>
        <v>100.02500000000001</v>
      </c>
      <c r="F34" s="46">
        <f t="shared" si="2"/>
        <v>100.34275204815248</v>
      </c>
      <c r="G34" s="51">
        <v>11962</v>
      </c>
    </row>
    <row r="35" spans="1:7" s="8" customFormat="1" ht="21.6" customHeight="1">
      <c r="A35" s="11">
        <v>6</v>
      </c>
      <c r="B35" s="14" t="s">
        <v>31</v>
      </c>
      <c r="C35" s="33">
        <v>0</v>
      </c>
      <c r="D35" s="34">
        <f>37+16735</f>
        <v>16772</v>
      </c>
      <c r="E35" s="46"/>
      <c r="F35" s="46">
        <f t="shared" si="2"/>
        <v>2662.2222222222222</v>
      </c>
      <c r="G35" s="51">
        <f>327+303</f>
        <v>630</v>
      </c>
    </row>
    <row r="36" spans="1:7" s="8" customFormat="1" ht="21.6" customHeight="1">
      <c r="A36" s="9" t="s">
        <v>45</v>
      </c>
      <c r="B36" s="40" t="s">
        <v>32</v>
      </c>
      <c r="C36" s="38"/>
      <c r="D36" s="34"/>
      <c r="E36" s="32"/>
      <c r="F36" s="32"/>
      <c r="G36" s="54"/>
    </row>
    <row r="37" spans="1:7" s="8" customFormat="1" ht="21" customHeight="1">
      <c r="A37" s="24" t="s">
        <v>4</v>
      </c>
      <c r="B37" s="41" t="s">
        <v>42</v>
      </c>
      <c r="C37" s="47">
        <f>C38+C39</f>
        <v>11881637</v>
      </c>
      <c r="D37" s="47">
        <f>D38+D39</f>
        <v>5820499</v>
      </c>
      <c r="E37" s="32">
        <f t="shared" si="0"/>
        <v>48.9873491337936</v>
      </c>
      <c r="F37" s="32">
        <f t="shared" ref="F37" si="3">(E37/G37)*100</f>
        <v>7.8450137801694408E-4</v>
      </c>
      <c r="G37" s="56">
        <f>SUM(G38:G39)</f>
        <v>6244393</v>
      </c>
    </row>
    <row r="38" spans="1:7" s="8" customFormat="1" ht="21" customHeight="1">
      <c r="A38" s="13">
        <v>1</v>
      </c>
      <c r="B38" s="42" t="s">
        <v>43</v>
      </c>
      <c r="C38" s="48">
        <f>7221604+1893933</f>
        <v>9115537</v>
      </c>
      <c r="D38" s="60">
        <f>3546881+877366</f>
        <v>4424247</v>
      </c>
      <c r="E38" s="46">
        <f t="shared" si="0"/>
        <v>48.535231659966932</v>
      </c>
      <c r="F38" s="46">
        <f>(D38/G38)*100</f>
        <v>89.718461179058636</v>
      </c>
      <c r="G38" s="57">
        <f>2901155+2030101</f>
        <v>4931256</v>
      </c>
    </row>
    <row r="39" spans="1:7" s="8" customFormat="1" ht="21" customHeight="1">
      <c r="A39" s="43">
        <v>2</v>
      </c>
      <c r="B39" s="44" t="s">
        <v>44</v>
      </c>
      <c r="C39" s="49">
        <f>1403410+1362690</f>
        <v>2766100</v>
      </c>
      <c r="D39" s="59">
        <f>725129+671123</f>
        <v>1396252</v>
      </c>
      <c r="E39" s="49">
        <f t="shared" si="0"/>
        <v>50.477278478724564</v>
      </c>
      <c r="F39" s="49">
        <f>(D39/G39)*100</f>
        <v>106.32949951147519</v>
      </c>
      <c r="G39" s="58">
        <f>459208+853929</f>
        <v>1313137</v>
      </c>
    </row>
    <row r="40" spans="1:7" ht="15.95" customHeight="1">
      <c r="A40" s="62"/>
      <c r="B40" s="62"/>
      <c r="C40" s="62"/>
      <c r="D40" s="62"/>
      <c r="E40" s="62"/>
      <c r="F40" s="62"/>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45" right="0.45" top="0.5" bottom="0.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2023-07-04T07:39:42Z</cp:lastPrinted>
  <dcterms:created xsi:type="dcterms:W3CDTF">2018-08-22T07:49:45Z</dcterms:created>
  <dcterms:modified xsi:type="dcterms:W3CDTF">2023-07-08T07:50:19Z</dcterms:modified>
</cp:coreProperties>
</file>